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FIN'!$5:$17</definedName>
  </definedNames>
  <calcPr fullCalcOnLoad="1"/>
</workbook>
</file>

<file path=xl/sharedStrings.xml><?xml version="1.0" encoding="utf-8"?>
<sst xmlns="http://schemas.openxmlformats.org/spreadsheetml/2006/main" count="110" uniqueCount="110">
  <si>
    <t>MINISTERIO DE RELACIONES EXTERIORES</t>
  </si>
  <si>
    <t>CONSEJO NACIONAL DE FRONTERAS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</si>
  <si>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</si>
  <si>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</si>
  <si>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</si>
  <si>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</si>
  <si>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</si>
  <si>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</si>
  <si>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</si>
  <si>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</si>
  <si>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</si>
  <si>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</si>
  <si>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</si>
  <si>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</si>
  <si>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</si>
  <si>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</si>
  <si>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</si>
  <si>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</si>
  <si>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</si>
  <si>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</si>
  <si>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</si>
  <si>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</si>
  <si>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</si>
  <si>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</si>
  <si>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</si>
  <si>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</si>
  <si>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</si>
  <si>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</si>
  <si>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</si>
  <si>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</si>
  <si>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</si>
  <si>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</si>
  <si>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</si>
  <si>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</si>
  <si>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</si>
  <si>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</si>
  <si>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</si>
  <si>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</si>
  <si>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</si>
  <si>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</si>
  <si>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</si>
  <si>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_____________________________</t>
  </si>
  <si>
    <t>Sano Domingo, D.N.</t>
  </si>
  <si>
    <t>2.6.5.-MAQUINARIA,OTROS EQUIPOS  Y HERRAMIENTAS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</si>
  <si>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</si>
  <si>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</si>
  <si>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</si>
  <si>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</si>
  <si>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</si>
  <si>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</si>
  <si>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</si>
  <si>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</si>
  <si>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</si>
  <si>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</si>
  <si>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</si>
  <si>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</si>
  <si>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EJECUTADO</t>
  </si>
  <si>
    <t>DETALLE</t>
  </si>
  <si>
    <t>Ejecución Presupuestaria</t>
  </si>
  <si>
    <t xml:space="preserve">                             REVISADO  POR:</t>
  </si>
  <si>
    <t xml:space="preserve">            ________________________________________</t>
  </si>
  <si>
    <t xml:space="preserve">                       LIC. YASSER ALBERTO RAMIREZ</t>
  </si>
  <si>
    <t xml:space="preserve">               DIRECTOR FINANCIERO Y ADMINISTRATIVO</t>
  </si>
  <si>
    <t>APROBADO  POR:</t>
  </si>
  <si>
    <t>_________________________________________</t>
  </si>
  <si>
    <t>EMBAJADOR ESPENSEL FRAGOSO FURCAL</t>
  </si>
  <si>
    <t>DIRECTOR DEL C.N.F.</t>
  </si>
  <si>
    <t xml:space="preserve">        PREPARADO POR:</t>
  </si>
  <si>
    <t xml:space="preserve">       LIC. FAUSTO M. NUÑEZ</t>
  </si>
  <si>
    <t xml:space="preserve">              CONTADOR</t>
  </si>
  <si>
    <t>2.1.3.-DIETAS Y GASTOS DE REPRESENTACION</t>
  </si>
  <si>
    <t>2.1.4.-GRATIFICACIONES Y BONIFICACIONES</t>
  </si>
  <si>
    <t>2.3.8.-GASTOS QUE SE ASIGNARAN DURANTE EL EJERCICIO (ART. 32 Y 33 LEY 423-06</t>
  </si>
  <si>
    <t>2.4.- TRANSFERENCIAS CORRIENTES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</si>
  <si>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</si>
  <si>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</si>
  <si>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</si>
  <si>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</si>
  <si>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</si>
  <si>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</si>
  <si>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</si>
  <si>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</si>
  <si>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</si>
  <si>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</si>
  <si>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</si>
  <si>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</si>
  <si>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</si>
  <si>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2.5.6 TRANSFERENCIAS CORRIENTES AL SECTOR EXTERNO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</si>
  <si>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</si>
  <si>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</si>
  <si>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</si>
  <si>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</si>
  <si>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2.6.6.-EQUIPOS DE DEFENSA Y SEGURIDAD</t>
  </si>
  <si>
    <t>2.6.7.- ACTIVOS BIOLOGICOS CULTIVALES</t>
  </si>
  <si>
    <t>2.6.8.-BIENES INTANGIBLES</t>
  </si>
  <si>
    <t>2.6.9.-EDIFICIOS, ESTRUCTURAS, TIERRAS, TERRENOS Y OBJETOS DE VALOR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</si>
  <si>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</si>
  <si>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</si>
  <si>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</si>
  <si>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</si>
  <si>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</si>
  <si>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</si>
  <si>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</si>
  <si>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</si>
  <si>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</si>
  <si>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2.9.1 - INTERESES DE LA DEUDA PUBLICA INTERNA</t>
  </si>
  <si>
    <t>2.9.2.-INFRAESTRUCTURA</t>
  </si>
  <si>
    <t>2.9.4.-COMISIONES Y OTROS GASTOS BANCARIOS DE LA  DUDA PUBLICA</t>
  </si>
  <si>
    <t>Correspondiente al  Periodo del 1 de Enero al 31 de Mayo, año 2022</t>
  </si>
  <si>
    <t>3  de  Junio , 2022</t>
  </si>
</sst>
</file>

<file path=xl/styles.xml><?xml version="1.0" encoding="utf-8"?>
<styleSheet xmlns="http://schemas.openxmlformats.org/spreadsheetml/2006/main">
  <numFmts count="7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3" fillId="33" borderId="0" xfId="0" applyFont="1" applyFill="1" applyBorder="1" applyAlignment="1">
      <alignment horizontal="left" vertical="center" wrapText="1"/>
    </xf>
    <xf numFmtId="43" fontId="43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17" fontId="3" fillId="34" borderId="11" xfId="0" applyNumberFormat="1" applyFont="1" applyFill="1" applyBorder="1" applyAlignment="1">
      <alignment horizontal="center" wrapText="1"/>
    </xf>
    <xf numFmtId="0" fontId="43" fillId="6" borderId="10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horizontal="left" vertical="center" wrapText="1"/>
    </xf>
    <xf numFmtId="0" fontId="43" fillId="36" borderId="10" xfId="0" applyFont="1" applyFill="1" applyBorder="1" applyAlignment="1">
      <alignment horizontal="left" vertical="center" wrapText="1"/>
    </xf>
    <xf numFmtId="43" fontId="43" fillId="6" borderId="11" xfId="0" applyNumberFormat="1" applyFont="1" applyFill="1" applyBorder="1" applyAlignment="1">
      <alignment/>
    </xf>
    <xf numFmtId="0" fontId="0" fillId="14" borderId="12" xfId="0" applyFont="1" applyFill="1" applyBorder="1" applyAlignment="1">
      <alignment/>
    </xf>
    <xf numFmtId="17" fontId="3" fillId="34" borderId="12" xfId="0" applyNumberFormat="1" applyFont="1" applyFill="1" applyBorder="1" applyAlignment="1">
      <alignment horizontal="center" wrapText="1"/>
    </xf>
    <xf numFmtId="0" fontId="0" fillId="14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36" borderId="11" xfId="0" applyFont="1" applyFill="1" applyBorder="1" applyAlignment="1">
      <alignment vertical="center" wrapText="1"/>
    </xf>
    <xf numFmtId="0" fontId="44" fillId="0" borderId="13" xfId="0" applyFont="1" applyBorder="1" applyAlignment="1">
      <alignment horizontal="left" vertical="center" wrapText="1" indent="2"/>
    </xf>
    <xf numFmtId="0" fontId="43" fillId="37" borderId="10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/>
    </xf>
    <xf numFmtId="39" fontId="43" fillId="6" borderId="10" xfId="0" applyNumberFormat="1" applyFont="1" applyFill="1" applyBorder="1" applyAlignment="1">
      <alignment/>
    </xf>
    <xf numFmtId="39" fontId="43" fillId="6" borderId="11" xfId="0" applyNumberFormat="1" applyFont="1" applyFill="1" applyBorder="1" applyAlignment="1">
      <alignment/>
    </xf>
    <xf numFmtId="39" fontId="44" fillId="0" borderId="13" xfId="47" applyNumberFormat="1" applyFont="1" applyBorder="1" applyAlignment="1">
      <alignment vertical="center" wrapText="1"/>
    </xf>
    <xf numFmtId="39" fontId="0" fillId="0" borderId="14" xfId="47" applyNumberFormat="1" applyFont="1" applyBorder="1" applyAlignment="1">
      <alignment/>
    </xf>
    <xf numFmtId="39" fontId="43" fillId="6" borderId="11" xfId="47" applyNumberFormat="1" applyFont="1" applyFill="1" applyBorder="1" applyAlignment="1">
      <alignment/>
    </xf>
    <xf numFmtId="39" fontId="44" fillId="6" borderId="10" xfId="47" applyNumberFormat="1" applyFont="1" applyFill="1" applyBorder="1" applyAlignment="1">
      <alignment vertical="center" wrapText="1"/>
    </xf>
    <xf numFmtId="39" fontId="44" fillId="0" borderId="15" xfId="47" applyNumberFormat="1" applyFont="1" applyBorder="1" applyAlignment="1">
      <alignment vertical="center" wrapText="1"/>
    </xf>
    <xf numFmtId="39" fontId="44" fillId="0" borderId="0" xfId="47" applyNumberFormat="1" applyFont="1" applyBorder="1" applyAlignment="1">
      <alignment vertical="center" wrapText="1"/>
    </xf>
    <xf numFmtId="39" fontId="44" fillId="0" borderId="14" xfId="47" applyNumberFormat="1" applyFont="1" applyBorder="1" applyAlignment="1">
      <alignment vertical="center" wrapText="1"/>
    </xf>
    <xf numFmtId="39" fontId="44" fillId="0" borderId="16" xfId="47" applyNumberFormat="1" applyFont="1" applyBorder="1" applyAlignment="1">
      <alignment vertical="center" wrapText="1"/>
    </xf>
    <xf numFmtId="39" fontId="43" fillId="37" borderId="10" xfId="47" applyNumberFormat="1" applyFont="1" applyFill="1" applyBorder="1" applyAlignment="1">
      <alignment horizontal="center" vertical="center" wrapText="1"/>
    </xf>
    <xf numFmtId="39" fontId="43" fillId="37" borderId="11" xfId="47" applyNumberFormat="1" applyFont="1" applyFill="1" applyBorder="1" applyAlignment="1">
      <alignment horizontal="center" vertical="center" wrapText="1"/>
    </xf>
    <xf numFmtId="39" fontId="43" fillId="35" borderId="11" xfId="47" applyNumberFormat="1" applyFont="1" applyFill="1" applyBorder="1" applyAlignment="1">
      <alignment horizontal="center" vertical="center" wrapText="1"/>
    </xf>
    <xf numFmtId="39" fontId="43" fillId="0" borderId="0" xfId="47" applyNumberFormat="1" applyFont="1" applyBorder="1" applyAlignment="1">
      <alignment/>
    </xf>
    <xf numFmtId="39" fontId="43" fillId="0" borderId="14" xfId="47" applyNumberFormat="1" applyFont="1" applyBorder="1" applyAlignment="1">
      <alignment/>
    </xf>
    <xf numFmtId="39" fontId="43" fillId="36" borderId="11" xfId="47" applyNumberFormat="1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39" fontId="43" fillId="6" borderId="12" xfId="0" applyNumberFormat="1" applyFont="1" applyFill="1" applyBorder="1" applyAlignment="1">
      <alignment/>
    </xf>
    <xf numFmtId="4" fontId="43" fillId="6" borderId="11" xfId="47" applyNumberFormat="1" applyFont="1" applyFill="1" applyBorder="1" applyAlignment="1">
      <alignment/>
    </xf>
    <xf numFmtId="4" fontId="43" fillId="6" borderId="12" xfId="47" applyNumberFormat="1" applyFont="1" applyFill="1" applyBorder="1" applyAlignment="1">
      <alignment/>
    </xf>
    <xf numFmtId="4" fontId="0" fillId="0" borderId="14" xfId="47" applyNumberFormat="1" applyFont="1" applyBorder="1" applyAlignment="1">
      <alignment/>
    </xf>
    <xf numFmtId="4" fontId="0" fillId="0" borderId="0" xfId="47" applyNumberFormat="1" applyFont="1" applyBorder="1" applyAlignment="1">
      <alignment/>
    </xf>
    <xf numFmtId="4" fontId="44" fillId="6" borderId="10" xfId="47" applyNumberFormat="1" applyFont="1" applyFill="1" applyBorder="1" applyAlignment="1">
      <alignment vertical="center" wrapText="1"/>
    </xf>
    <xf numFmtId="4" fontId="0" fillId="0" borderId="15" xfId="47" applyNumberFormat="1" applyFont="1" applyBorder="1" applyAlignment="1">
      <alignment/>
    </xf>
    <xf numFmtId="4" fontId="0" fillId="0" borderId="16" xfId="47" applyNumberFormat="1" applyFont="1" applyBorder="1" applyAlignment="1">
      <alignment/>
    </xf>
    <xf numFmtId="4" fontId="43" fillId="37" borderId="11" xfId="47" applyNumberFormat="1" applyFont="1" applyFill="1" applyBorder="1" applyAlignment="1">
      <alignment horizontal="center" vertical="center" wrapText="1"/>
    </xf>
    <xf numFmtId="4" fontId="43" fillId="37" borderId="12" xfId="47" applyNumberFormat="1" applyFont="1" applyFill="1" applyBorder="1" applyAlignment="1">
      <alignment horizontal="center" vertical="center" wrapText="1"/>
    </xf>
    <xf numFmtId="4" fontId="43" fillId="0" borderId="14" xfId="47" applyNumberFormat="1" applyFont="1" applyBorder="1" applyAlignment="1">
      <alignment/>
    </xf>
    <xf numFmtId="4" fontId="43" fillId="0" borderId="0" xfId="47" applyNumberFormat="1" applyFont="1" applyBorder="1" applyAlignment="1">
      <alignment/>
    </xf>
    <xf numFmtId="4" fontId="43" fillId="35" borderId="11" xfId="47" applyNumberFormat="1" applyFont="1" applyFill="1" applyBorder="1" applyAlignment="1">
      <alignment horizontal="center" vertical="center" wrapText="1"/>
    </xf>
    <xf numFmtId="4" fontId="43" fillId="35" borderId="12" xfId="47" applyNumberFormat="1" applyFont="1" applyFill="1" applyBorder="1" applyAlignment="1">
      <alignment horizontal="center" vertical="center" wrapText="1"/>
    </xf>
    <xf numFmtId="4" fontId="43" fillId="36" borderId="11" xfId="47" applyNumberFormat="1" applyFont="1" applyFill="1" applyBorder="1" applyAlignment="1">
      <alignment horizontal="center" vertical="center" wrapText="1"/>
    </xf>
    <xf numFmtId="4" fontId="43" fillId="36" borderId="12" xfId="47" applyNumberFormat="1" applyFont="1" applyFill="1" applyBorder="1" applyAlignment="1">
      <alignment horizontal="center" vertical="center" wrapText="1"/>
    </xf>
    <xf numFmtId="4" fontId="44" fillId="6" borderId="11" xfId="47" applyNumberFormat="1" applyFont="1" applyFill="1" applyBorder="1" applyAlignment="1">
      <alignment vertical="center" wrapText="1"/>
    </xf>
    <xf numFmtId="0" fontId="44" fillId="0" borderId="17" xfId="0" applyFont="1" applyBorder="1" applyAlignment="1">
      <alignment horizontal="left" vertical="center" wrapText="1" indent="2"/>
    </xf>
    <xf numFmtId="39" fontId="44" fillId="0" borderId="17" xfId="47" applyNumberFormat="1" applyFont="1" applyBorder="1" applyAlignment="1">
      <alignment vertical="center" wrapText="1"/>
    </xf>
    <xf numFmtId="39" fontId="0" fillId="0" borderId="15" xfId="47" applyNumberFormat="1" applyFont="1" applyBorder="1" applyAlignment="1">
      <alignment/>
    </xf>
    <xf numFmtId="4" fontId="0" fillId="0" borderId="18" xfId="47" applyNumberFormat="1" applyFont="1" applyBorder="1" applyAlignment="1">
      <alignment/>
    </xf>
    <xf numFmtId="0" fontId="44" fillId="0" borderId="19" xfId="0" applyFont="1" applyBorder="1" applyAlignment="1">
      <alignment horizontal="left" vertical="center" wrapText="1" indent="2"/>
    </xf>
    <xf numFmtId="39" fontId="44" fillId="0" borderId="19" xfId="47" applyNumberFormat="1" applyFont="1" applyBorder="1" applyAlignment="1">
      <alignment vertical="center" wrapText="1"/>
    </xf>
    <xf numFmtId="4" fontId="0" fillId="0" borderId="20" xfId="47" applyNumberFormat="1" applyFont="1" applyBorder="1" applyAlignment="1">
      <alignment/>
    </xf>
    <xf numFmtId="4" fontId="43" fillId="0" borderId="0" xfId="0" applyNumberFormat="1" applyFont="1" applyAlignment="1">
      <alignment/>
    </xf>
    <xf numFmtId="39" fontId="43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6" fillId="0" borderId="21" xfId="0" applyFont="1" applyBorder="1" applyAlignment="1">
      <alignment horizontal="left" vertical="center" wrapText="1" indent="2"/>
    </xf>
    <xf numFmtId="39" fontId="46" fillId="0" borderId="21" xfId="47" applyNumberFormat="1" applyFont="1" applyBorder="1" applyAlignment="1">
      <alignment vertical="center" wrapText="1"/>
    </xf>
    <xf numFmtId="4" fontId="25" fillId="0" borderId="22" xfId="47" applyNumberFormat="1" applyFont="1" applyBorder="1" applyAlignment="1">
      <alignment/>
    </xf>
    <xf numFmtId="4" fontId="25" fillId="0" borderId="23" xfId="47" applyNumberFormat="1" applyFont="1" applyBorder="1" applyAlignment="1">
      <alignment/>
    </xf>
    <xf numFmtId="0" fontId="25" fillId="0" borderId="0" xfId="0" applyFont="1" applyAlignment="1">
      <alignment/>
    </xf>
    <xf numFmtId="0" fontId="46" fillId="0" borderId="13" xfId="0" applyFont="1" applyBorder="1" applyAlignment="1">
      <alignment horizontal="left" vertical="center" wrapText="1" indent="2"/>
    </xf>
    <xf numFmtId="39" fontId="46" fillId="0" borderId="13" xfId="47" applyNumberFormat="1" applyFont="1" applyBorder="1" applyAlignment="1">
      <alignment vertical="center" wrapText="1"/>
    </xf>
    <xf numFmtId="4" fontId="25" fillId="0" borderId="14" xfId="47" applyNumberFormat="1" applyFont="1" applyBorder="1" applyAlignment="1">
      <alignment/>
    </xf>
    <xf numFmtId="4" fontId="25" fillId="0" borderId="0" xfId="47" applyNumberFormat="1" applyFont="1" applyBorder="1" applyAlignment="1">
      <alignment/>
    </xf>
    <xf numFmtId="0" fontId="43" fillId="6" borderId="24" xfId="0" applyFont="1" applyFill="1" applyBorder="1" applyAlignment="1">
      <alignment horizontal="left" vertical="center" wrapText="1"/>
    </xf>
    <xf numFmtId="39" fontId="43" fillId="6" borderId="24" xfId="0" applyNumberFormat="1" applyFont="1" applyFill="1" applyBorder="1" applyAlignment="1">
      <alignment/>
    </xf>
    <xf numFmtId="39" fontId="43" fillId="6" borderId="25" xfId="47" applyNumberFormat="1" applyFont="1" applyFill="1" applyBorder="1" applyAlignment="1">
      <alignment/>
    </xf>
    <xf numFmtId="4" fontId="43" fillId="6" borderId="25" xfId="47" applyNumberFormat="1" applyFont="1" applyFill="1" applyBorder="1" applyAlignment="1">
      <alignment/>
    </xf>
    <xf numFmtId="4" fontId="43" fillId="6" borderId="26" xfId="47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4</xdr:row>
      <xdr:rowOff>47625</xdr:rowOff>
    </xdr:from>
    <xdr:to>
      <xdr:col>5</xdr:col>
      <xdr:colOff>771525</xdr:colOff>
      <xdr:row>9</xdr:row>
      <xdr:rowOff>19050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934200" y="6953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66675</xdr:rowOff>
    </xdr:from>
    <xdr:to>
      <xdr:col>0</xdr:col>
      <xdr:colOff>504825</xdr:colOff>
      <xdr:row>13</xdr:row>
      <xdr:rowOff>142875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097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N105"/>
  <sheetViews>
    <sheetView showGridLines="0" tabSelected="1" view="pageLayout" workbookViewId="0" topLeftCell="A25">
      <selection activeCell="A29" sqref="A29:IV29"/>
    </sheetView>
  </sheetViews>
  <sheetFormatPr defaultColWidth="11.421875" defaultRowHeight="12.75"/>
  <cols>
    <col min="1" max="1" width="46.00390625" style="1" customWidth="1"/>
    <col min="2" max="2" width="14.00390625" style="1" customWidth="1"/>
    <col min="3" max="3" width="13.57421875" style="1" customWidth="1"/>
    <col min="4" max="4" width="12.7109375" style="1" customWidth="1"/>
    <col min="5" max="5" width="13.28125" style="1" customWidth="1"/>
    <col min="6" max="6" width="14.00390625" style="1" customWidth="1"/>
    <col min="7" max="7" width="12.8515625" style="1" bestFit="1" customWidth="1"/>
    <col min="8" max="8" width="12.421875" style="1" customWidth="1"/>
    <col min="9" max="9" width="14.00390625" style="1" customWidth="1"/>
    <col min="10" max="10" width="12.28125" style="1" customWidth="1"/>
    <col min="11" max="12" width="12.140625" style="1" customWidth="1"/>
    <col min="13" max="13" width="12.57421875" style="1" customWidth="1"/>
    <col min="14" max="14" width="13.00390625" style="1" customWidth="1"/>
    <col min="15" max="15" width="16.00390625" style="1" customWidth="1"/>
    <col min="16" max="16" width="15.140625" style="1" customWidth="1"/>
    <col min="17" max="16384" width="11.421875" style="1" customWidth="1"/>
  </cols>
  <sheetData>
    <row r="6" ht="6.75" customHeight="1"/>
    <row r="8" ht="3" customHeight="1"/>
    <row r="9" ht="3.75" customHeight="1"/>
    <row r="10" spans="1:2" ht="3" customHeight="1">
      <c r="A10" s="68"/>
      <c r="B10" s="68"/>
    </row>
    <row r="11" spans="1:14" ht="12.75">
      <c r="A11" s="68" t="s">
        <v>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21">
      <c r="A12" s="69" t="s">
        <v>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12.75">
      <c r="A13" s="68" t="s">
        <v>58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2.75">
      <c r="A14" s="68" t="s">
        <v>108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13.5" thickBot="1">
      <c r="A15" s="72" t="s">
        <v>40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28.5" customHeight="1" thickBot="1">
      <c r="A16" s="20" t="s">
        <v>57</v>
      </c>
      <c r="B16" s="41" t="s">
        <v>56</v>
      </c>
      <c r="C16" s="15"/>
      <c r="D16" s="15"/>
      <c r="E16" s="15"/>
      <c r="F16" s="15"/>
      <c r="G16" s="15"/>
      <c r="H16" s="15"/>
      <c r="I16" s="15"/>
      <c r="J16" s="15"/>
      <c r="K16" s="15"/>
      <c r="L16" s="13"/>
      <c r="M16" s="15"/>
      <c r="N16" s="15"/>
    </row>
    <row r="17" spans="1:14" ht="13.5" thickBot="1">
      <c r="A17" s="7" t="s">
        <v>2</v>
      </c>
      <c r="B17" s="16"/>
      <c r="C17" s="8" t="s">
        <v>44</v>
      </c>
      <c r="D17" s="8" t="s">
        <v>45</v>
      </c>
      <c r="E17" s="8" t="s">
        <v>46</v>
      </c>
      <c r="F17" s="8" t="s">
        <v>47</v>
      </c>
      <c r="G17" s="8" t="s">
        <v>48</v>
      </c>
      <c r="H17" s="8" t="s">
        <v>49</v>
      </c>
      <c r="I17" s="8" t="s">
        <v>50</v>
      </c>
      <c r="J17" s="8" t="s">
        <v>51</v>
      </c>
      <c r="K17" s="8" t="s">
        <v>52</v>
      </c>
      <c r="L17" s="14" t="s">
        <v>53</v>
      </c>
      <c r="M17" s="8" t="s">
        <v>54</v>
      </c>
      <c r="N17" s="8" t="s">
        <v>55</v>
      </c>
    </row>
    <row r="18" spans="1:14" ht="13.5" thickBot="1">
      <c r="A18" s="9" t="s">
        <v>3</v>
      </c>
      <c r="B18" s="25">
        <f aca="true" t="shared" si="0" ref="B18:N18">SUM(B19:B23)</f>
        <v>14225420.35</v>
      </c>
      <c r="C18" s="26">
        <f t="shared" si="0"/>
        <v>2872061.93</v>
      </c>
      <c r="D18" s="26">
        <f t="shared" si="0"/>
        <v>2817875.63</v>
      </c>
      <c r="E18" s="26">
        <f t="shared" si="0"/>
        <v>2795970.5300000003</v>
      </c>
      <c r="F18" s="26">
        <f t="shared" si="0"/>
        <v>2869756.13</v>
      </c>
      <c r="G18" s="26">
        <f t="shared" si="0"/>
        <v>2869756.13</v>
      </c>
      <c r="H18" s="26">
        <f t="shared" si="0"/>
        <v>0</v>
      </c>
      <c r="I18" s="12">
        <f t="shared" si="0"/>
        <v>0</v>
      </c>
      <c r="J18" s="26">
        <f t="shared" si="0"/>
        <v>0</v>
      </c>
      <c r="K18" s="26">
        <f t="shared" si="0"/>
        <v>0</v>
      </c>
      <c r="L18" s="42">
        <f t="shared" si="0"/>
        <v>0</v>
      </c>
      <c r="M18" s="26">
        <f t="shared" si="0"/>
        <v>0</v>
      </c>
      <c r="N18" s="26">
        <f t="shared" si="0"/>
        <v>0</v>
      </c>
    </row>
    <row r="19" spans="1:14" ht="18" customHeight="1">
      <c r="A19" s="21" t="s">
        <v>4</v>
      </c>
      <c r="B19" s="27">
        <f>SUM(C19:N19)</f>
        <v>10972000</v>
      </c>
      <c r="C19" s="27">
        <f>1690800+527000</f>
        <v>2217800</v>
      </c>
      <c r="D19" s="28">
        <f>1690800+480000</f>
        <v>2170800</v>
      </c>
      <c r="E19" s="28">
        <f>1671800+480000</f>
        <v>2151800</v>
      </c>
      <c r="F19" s="28">
        <f>1690800+525000</f>
        <v>2215800</v>
      </c>
      <c r="G19" s="28">
        <f>1690800+525000</f>
        <v>2215800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2.75">
      <c r="A20" s="21" t="s">
        <v>5</v>
      </c>
      <c r="B20" s="27">
        <f>SUM(C20:N20)</f>
        <v>1635000</v>
      </c>
      <c r="C20" s="27">
        <v>327000</v>
      </c>
      <c r="D20" s="28">
        <v>327000</v>
      </c>
      <c r="E20" s="28">
        <v>327000</v>
      </c>
      <c r="F20" s="28">
        <v>327000</v>
      </c>
      <c r="G20" s="28">
        <v>327000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ht="12.75">
      <c r="A21" s="21" t="s">
        <v>70</v>
      </c>
      <c r="B21" s="27">
        <f>SUM(C21:N21)</f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8">
        <v>0</v>
      </c>
    </row>
    <row r="22" spans="1:14" ht="18" customHeight="1">
      <c r="A22" s="21" t="s">
        <v>71</v>
      </c>
      <c r="B22" s="27">
        <f>SUM(C22:N22)</f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8">
        <v>0</v>
      </c>
    </row>
    <row r="23" spans="1:14" ht="12.75" customHeight="1" thickBot="1">
      <c r="A23" s="21" t="s">
        <v>6</v>
      </c>
      <c r="B23" s="27">
        <f>SUM(C23:N23)</f>
        <v>1618420.35</v>
      </c>
      <c r="C23" s="27">
        <f>148920.13+157463.8+20878</f>
        <v>327261.93</v>
      </c>
      <c r="D23" s="28">
        <f>145587.83+154126.8+20361</f>
        <v>320075.63</v>
      </c>
      <c r="E23" s="28">
        <f>144240.73+152777.8+20152</f>
        <v>317170.53</v>
      </c>
      <c r="F23" s="28">
        <f>148778.33+157321.8+20856</f>
        <v>326956.13</v>
      </c>
      <c r="G23" s="28">
        <f>148778.33+157321.8+20856</f>
        <v>326956.13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1:14" ht="13.5" thickBot="1">
      <c r="A24" s="9" t="s">
        <v>7</v>
      </c>
      <c r="B24" s="25">
        <f>SUM(B25:B33)</f>
        <v>1415182.62</v>
      </c>
      <c r="C24" s="29">
        <f>SUM(C25:C33)</f>
        <v>80875.37</v>
      </c>
      <c r="D24" s="29">
        <f aca="true" t="shared" si="1" ref="D24:M24">SUM(D25:D33)</f>
        <v>170290.85</v>
      </c>
      <c r="E24" s="29">
        <f t="shared" si="1"/>
        <v>276828.31</v>
      </c>
      <c r="F24" s="29">
        <f t="shared" si="1"/>
        <v>745956.16</v>
      </c>
      <c r="G24" s="29">
        <f t="shared" si="1"/>
        <v>141231.93</v>
      </c>
      <c r="H24" s="29">
        <f t="shared" si="1"/>
        <v>0</v>
      </c>
      <c r="I24" s="29">
        <f t="shared" si="1"/>
        <v>0</v>
      </c>
      <c r="J24" s="29">
        <f t="shared" si="1"/>
        <v>0</v>
      </c>
      <c r="K24" s="29">
        <f t="shared" si="1"/>
        <v>0</v>
      </c>
      <c r="L24" s="29">
        <f t="shared" si="1"/>
        <v>0</v>
      </c>
      <c r="M24" s="29">
        <f t="shared" si="1"/>
        <v>0</v>
      </c>
      <c r="N24" s="43">
        <f>SUM(N25:N33)</f>
        <v>0</v>
      </c>
    </row>
    <row r="25" spans="1:14" ht="12.75">
      <c r="A25" s="21" t="s">
        <v>8</v>
      </c>
      <c r="B25" s="27">
        <f aca="true" t="shared" si="2" ref="B25:B33">SUM(C25:N25)</f>
        <v>470949.93</v>
      </c>
      <c r="C25" s="28">
        <v>80875.37</v>
      </c>
      <c r="D25" s="28">
        <f>90080.53+14910.32</f>
        <v>104990.85</v>
      </c>
      <c r="E25" s="28">
        <f>88813.91+7674.54</f>
        <v>96488.45</v>
      </c>
      <c r="F25" s="28">
        <f>83925.05+7269.76</f>
        <v>91194.81</v>
      </c>
      <c r="G25" s="28">
        <f>89760.42+7640.03</f>
        <v>97400.45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ht="12.75">
      <c r="A26" s="21" t="s">
        <v>9</v>
      </c>
      <c r="B26" s="27">
        <f t="shared" si="2"/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12" customHeight="1">
      <c r="A27" s="21" t="s">
        <v>10</v>
      </c>
      <c r="B27" s="27">
        <f t="shared" si="2"/>
        <v>744950</v>
      </c>
      <c r="C27" s="28">
        <v>0</v>
      </c>
      <c r="D27" s="28">
        <v>65300</v>
      </c>
      <c r="E27" s="28">
        <v>101650</v>
      </c>
      <c r="F27" s="28">
        <f>578000</f>
        <v>578000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2.75">
      <c r="A28" s="21" t="s">
        <v>11</v>
      </c>
      <c r="B28" s="27">
        <f t="shared" si="2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15" customHeight="1">
      <c r="A29" s="21" t="s">
        <v>12</v>
      </c>
      <c r="B29" s="27">
        <f>SUM(C29:N29)</f>
        <v>76761.35</v>
      </c>
      <c r="C29" s="27">
        <v>0</v>
      </c>
      <c r="D29" s="27">
        <v>0</v>
      </c>
      <c r="E29" s="27">
        <v>0</v>
      </c>
      <c r="F29" s="27">
        <v>76761.35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33">
        <v>0</v>
      </c>
    </row>
    <row r="30" spans="1:14" ht="12.75">
      <c r="A30" s="21" t="s">
        <v>13</v>
      </c>
      <c r="B30" s="27">
        <f t="shared" si="2"/>
        <v>5799.99</v>
      </c>
      <c r="C30" s="28">
        <v>0</v>
      </c>
      <c r="D30" s="28">
        <v>0</v>
      </c>
      <c r="E30" s="28">
        <v>0</v>
      </c>
      <c r="F30" s="28">
        <v>0</v>
      </c>
      <c r="G30" s="28">
        <v>5799.99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</row>
    <row r="31" spans="1:14" ht="24.75" customHeight="1">
      <c r="A31" s="21" t="s">
        <v>14</v>
      </c>
      <c r="B31" s="27">
        <f t="shared" si="2"/>
        <v>57398.35</v>
      </c>
      <c r="C31" s="28">
        <v>0</v>
      </c>
      <c r="D31" s="28">
        <v>0</v>
      </c>
      <c r="E31" s="28">
        <f>45649.86</f>
        <v>45649.86</v>
      </c>
      <c r="F31" s="28">
        <v>0</v>
      </c>
      <c r="G31" s="28">
        <f>4250+7498.49</f>
        <v>11748.49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25.5">
      <c r="A32" s="21" t="s">
        <v>15</v>
      </c>
      <c r="B32" s="27">
        <f t="shared" si="2"/>
        <v>1050</v>
      </c>
      <c r="C32" s="28">
        <v>0</v>
      </c>
      <c r="D32" s="28">
        <v>0</v>
      </c>
      <c r="E32" s="28">
        <v>0</v>
      </c>
      <c r="F32" s="28">
        <v>0</v>
      </c>
      <c r="G32" s="28">
        <v>1050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t="13.5" thickBot="1">
      <c r="A33" s="21" t="s">
        <v>16</v>
      </c>
      <c r="B33" s="27">
        <f t="shared" si="2"/>
        <v>58273</v>
      </c>
      <c r="C33" s="28">
        <v>0</v>
      </c>
      <c r="D33" s="28">
        <v>0</v>
      </c>
      <c r="E33" s="28">
        <f>33040</f>
        <v>33040</v>
      </c>
      <c r="F33" s="28">
        <v>0</v>
      </c>
      <c r="G33" s="28">
        <v>25233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16.5" customHeight="1" thickBot="1">
      <c r="A34" s="9" t="s">
        <v>17</v>
      </c>
      <c r="B34" s="25">
        <f>SUM(B35:B43)</f>
        <v>1804255.7</v>
      </c>
      <c r="C34" s="29">
        <f aca="true" t="shared" si="3" ref="C34:N34">SUM(C35:C43)</f>
        <v>0</v>
      </c>
      <c r="D34" s="29">
        <f t="shared" si="3"/>
        <v>20000</v>
      </c>
      <c r="E34" s="29">
        <f t="shared" si="3"/>
        <v>1101762.8</v>
      </c>
      <c r="F34" s="29">
        <f t="shared" si="3"/>
        <v>315000</v>
      </c>
      <c r="G34" s="29">
        <f t="shared" si="3"/>
        <v>367492.9</v>
      </c>
      <c r="H34" s="29">
        <f t="shared" si="3"/>
        <v>0</v>
      </c>
      <c r="I34" s="43">
        <f t="shared" si="3"/>
        <v>0</v>
      </c>
      <c r="J34" s="43">
        <f t="shared" si="3"/>
        <v>0</v>
      </c>
      <c r="K34" s="43">
        <f t="shared" si="3"/>
        <v>0</v>
      </c>
      <c r="L34" s="44">
        <f t="shared" si="3"/>
        <v>0</v>
      </c>
      <c r="M34" s="43">
        <f t="shared" si="3"/>
        <v>0</v>
      </c>
      <c r="N34" s="43">
        <f t="shared" si="3"/>
        <v>0</v>
      </c>
    </row>
    <row r="35" spans="1:14" ht="12.75">
      <c r="A35" s="21" t="s">
        <v>18</v>
      </c>
      <c r="B35" s="27">
        <f aca="true" t="shared" si="4" ref="B35:B43">SUM(C35:N35)</f>
        <v>33253</v>
      </c>
      <c r="C35" s="27">
        <v>0</v>
      </c>
      <c r="D35" s="28">
        <v>20000</v>
      </c>
      <c r="E35" s="28">
        <v>0</v>
      </c>
      <c r="F35" s="28">
        <v>0</v>
      </c>
      <c r="G35" s="28">
        <v>13253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13.5" customHeight="1">
      <c r="A36" s="21" t="s">
        <v>19</v>
      </c>
      <c r="B36" s="27">
        <f t="shared" si="4"/>
        <v>74930</v>
      </c>
      <c r="C36" s="27">
        <v>0</v>
      </c>
      <c r="D36" s="28">
        <v>0</v>
      </c>
      <c r="E36" s="28">
        <v>71390</v>
      </c>
      <c r="F36" s="28">
        <v>0</v>
      </c>
      <c r="G36" s="28">
        <v>3540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12.75">
      <c r="A37" s="21" t="s">
        <v>20</v>
      </c>
      <c r="B37" s="27">
        <f t="shared" si="4"/>
        <v>25129.87</v>
      </c>
      <c r="C37" s="27">
        <v>0</v>
      </c>
      <c r="D37" s="28">
        <v>0</v>
      </c>
      <c r="E37" s="28">
        <v>0</v>
      </c>
      <c r="F37" s="28">
        <v>0</v>
      </c>
      <c r="G37" s="28">
        <f>24603+526.87</f>
        <v>25129.87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11.25" customHeight="1">
      <c r="A38" s="21" t="s">
        <v>21</v>
      </c>
      <c r="B38" s="27">
        <f t="shared" si="4"/>
        <v>0</v>
      </c>
      <c r="C38" s="27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12.75">
      <c r="A39" s="21" t="s">
        <v>22</v>
      </c>
      <c r="B39" s="27">
        <f t="shared" si="4"/>
        <v>0</v>
      </c>
      <c r="C39" s="27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 ht="23.25" customHeight="1">
      <c r="A40" s="21" t="s">
        <v>23</v>
      </c>
      <c r="B40" s="27">
        <f t="shared" si="4"/>
        <v>636.02</v>
      </c>
      <c r="C40" s="27">
        <v>0</v>
      </c>
      <c r="D40" s="28">
        <v>0</v>
      </c>
      <c r="E40" s="28">
        <v>0</v>
      </c>
      <c r="F40" s="28">
        <v>0</v>
      </c>
      <c r="G40" s="28">
        <f>636.02</f>
        <v>636.02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19.5" customHeight="1">
      <c r="A41" s="21" t="s">
        <v>24</v>
      </c>
      <c r="B41" s="27">
        <f t="shared" si="4"/>
        <v>1575000</v>
      </c>
      <c r="C41" s="27">
        <v>0</v>
      </c>
      <c r="D41" s="28">
        <v>0</v>
      </c>
      <c r="E41" s="28">
        <v>945000</v>
      </c>
      <c r="F41" s="28">
        <v>315000</v>
      </c>
      <c r="G41" s="28">
        <v>315000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24" customHeight="1">
      <c r="A42" s="21" t="s">
        <v>72</v>
      </c>
      <c r="B42" s="27">
        <f t="shared" si="4"/>
        <v>0</v>
      </c>
      <c r="C42" s="27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ht="21" customHeight="1" thickBot="1">
      <c r="A43" s="21" t="s">
        <v>25</v>
      </c>
      <c r="B43" s="27">
        <f t="shared" si="4"/>
        <v>95306.81</v>
      </c>
      <c r="C43" s="27">
        <v>0</v>
      </c>
      <c r="D43" s="28">
        <v>0</v>
      </c>
      <c r="E43" s="28">
        <f>75472.8+9900</f>
        <v>85372.8</v>
      </c>
      <c r="F43" s="28">
        <v>0</v>
      </c>
      <c r="G43" s="28">
        <f>2222.01+5225+2487</f>
        <v>9934.01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ht="13.5" thickBot="1">
      <c r="A44" s="9" t="s">
        <v>73</v>
      </c>
      <c r="B44" s="30">
        <f>SUM(B45:B51)</f>
        <v>0</v>
      </c>
      <c r="C44" s="30">
        <f aca="true" t="shared" si="5" ref="C44:N44">SUM(C45:C51)</f>
        <v>0</v>
      </c>
      <c r="D44" s="30">
        <f t="shared" si="5"/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0</v>
      </c>
      <c r="I44" s="47">
        <f t="shared" si="5"/>
        <v>0</v>
      </c>
      <c r="J44" s="47">
        <f t="shared" si="5"/>
        <v>0</v>
      </c>
      <c r="K44" s="47">
        <f t="shared" si="5"/>
        <v>0</v>
      </c>
      <c r="L44" s="47">
        <f t="shared" si="5"/>
        <v>0</v>
      </c>
      <c r="M44" s="47">
        <f t="shared" si="5"/>
        <v>0</v>
      </c>
      <c r="N44" s="58">
        <f t="shared" si="5"/>
        <v>0</v>
      </c>
    </row>
    <row r="45" spans="1:14" ht="24" customHeight="1">
      <c r="A45" s="21" t="s">
        <v>74</v>
      </c>
      <c r="B45" s="27">
        <f>SUM(C45:N45)</f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45">
        <v>0</v>
      </c>
      <c r="J45" s="45">
        <v>0</v>
      </c>
      <c r="K45" s="45">
        <v>0</v>
      </c>
      <c r="L45" s="46">
        <v>0</v>
      </c>
      <c r="M45" s="45">
        <v>0</v>
      </c>
      <c r="N45" s="45">
        <v>0</v>
      </c>
    </row>
    <row r="46" spans="1:14" ht="25.5">
      <c r="A46" s="21" t="s">
        <v>75</v>
      </c>
      <c r="B46" s="27">
        <f aca="true" t="shared" si="6" ref="B46:B51">SUM(C46:N46)</f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45">
        <v>0</v>
      </c>
      <c r="J46" s="45">
        <v>0</v>
      </c>
      <c r="K46" s="45">
        <v>0</v>
      </c>
      <c r="L46" s="46">
        <v>0</v>
      </c>
      <c r="M46" s="45">
        <v>0</v>
      </c>
      <c r="N46" s="45">
        <v>0</v>
      </c>
    </row>
    <row r="47" spans="1:14" ht="25.5">
      <c r="A47" s="21" t="s">
        <v>76</v>
      </c>
      <c r="B47" s="27">
        <f t="shared" si="6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45">
        <v>0</v>
      </c>
      <c r="J47" s="45">
        <v>0</v>
      </c>
      <c r="K47" s="45">
        <v>0</v>
      </c>
      <c r="L47" s="46">
        <v>0</v>
      </c>
      <c r="M47" s="45">
        <v>0</v>
      </c>
      <c r="N47" s="45">
        <v>0</v>
      </c>
    </row>
    <row r="48" spans="1:14" ht="25.5">
      <c r="A48" s="21" t="s">
        <v>77</v>
      </c>
      <c r="B48" s="27">
        <f t="shared" si="6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45">
        <v>0</v>
      </c>
      <c r="J48" s="45">
        <v>0</v>
      </c>
      <c r="K48" s="45">
        <v>0</v>
      </c>
      <c r="L48" s="46">
        <v>0</v>
      </c>
      <c r="M48" s="45">
        <v>0</v>
      </c>
      <c r="N48" s="45">
        <v>0</v>
      </c>
    </row>
    <row r="49" spans="1:14" ht="25.5">
      <c r="A49" s="21" t="s">
        <v>78</v>
      </c>
      <c r="B49" s="27">
        <f t="shared" si="6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45">
        <v>0</v>
      </c>
      <c r="J49" s="45">
        <v>0</v>
      </c>
      <c r="K49" s="45">
        <v>0</v>
      </c>
      <c r="L49" s="46">
        <v>0</v>
      </c>
      <c r="M49" s="45">
        <v>0</v>
      </c>
      <c r="N49" s="45">
        <v>0</v>
      </c>
    </row>
    <row r="50" spans="1:14" ht="25.5">
      <c r="A50" s="21" t="s">
        <v>79</v>
      </c>
      <c r="B50" s="27">
        <f t="shared" si="6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45">
        <v>0</v>
      </c>
      <c r="J50" s="45">
        <v>0</v>
      </c>
      <c r="K50" s="45">
        <v>0</v>
      </c>
      <c r="L50" s="46">
        <v>0</v>
      </c>
      <c r="M50" s="45">
        <v>0</v>
      </c>
      <c r="N50" s="45">
        <v>0</v>
      </c>
    </row>
    <row r="51" spans="1:14" ht="26.25" thickBot="1">
      <c r="A51" s="21" t="s">
        <v>80</v>
      </c>
      <c r="B51" s="27">
        <f t="shared" si="6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45">
        <v>0</v>
      </c>
      <c r="J51" s="45">
        <v>0</v>
      </c>
      <c r="K51" s="45">
        <v>0</v>
      </c>
      <c r="L51" s="46">
        <v>0</v>
      </c>
      <c r="M51" s="45">
        <v>0</v>
      </c>
      <c r="N51" s="45">
        <v>0</v>
      </c>
    </row>
    <row r="52" spans="1:14" ht="13.5" thickBot="1">
      <c r="A52" s="9" t="s">
        <v>81</v>
      </c>
      <c r="B52" s="30">
        <f>SUM(B53:B59)</f>
        <v>0</v>
      </c>
      <c r="C52" s="30">
        <f>SUM(C53:C59)</f>
        <v>0</v>
      </c>
      <c r="D52" s="30">
        <f>SUM(D53:D59)</f>
        <v>0</v>
      </c>
      <c r="E52" s="30">
        <f>SUM(E53:E59)</f>
        <v>0</v>
      </c>
      <c r="F52" s="30">
        <f>SUM(F53:F59)</f>
        <v>0</v>
      </c>
      <c r="G52" s="30">
        <f>SUM(G53:G59)</f>
        <v>0</v>
      </c>
      <c r="H52" s="30">
        <f>SUM(H53:H59)</f>
        <v>0</v>
      </c>
      <c r="I52" s="47">
        <f>SUM(I53:I59)</f>
        <v>0</v>
      </c>
      <c r="J52" s="47">
        <f>SUM(J53:J59)</f>
        <v>0</v>
      </c>
      <c r="K52" s="47">
        <f>SUM(K53:K59)</f>
        <v>0</v>
      </c>
      <c r="L52" s="47">
        <f>SUM(L53:L59)</f>
        <v>0</v>
      </c>
      <c r="M52" s="47">
        <f>SUM(M53:M59)</f>
        <v>0</v>
      </c>
      <c r="N52" s="58">
        <f>SUM(N53:N59)</f>
        <v>0</v>
      </c>
    </row>
    <row r="53" spans="1:14" s="78" customFormat="1" ht="17.25" customHeight="1">
      <c r="A53" s="79" t="s">
        <v>82</v>
      </c>
      <c r="B53" s="80">
        <f>SUM(C53:N53)</f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1">
        <v>0</v>
      </c>
      <c r="J53" s="81">
        <v>0</v>
      </c>
      <c r="K53" s="81">
        <v>0</v>
      </c>
      <c r="L53" s="82">
        <v>0</v>
      </c>
      <c r="M53" s="81">
        <v>0</v>
      </c>
      <c r="N53" s="81">
        <v>0</v>
      </c>
    </row>
    <row r="54" spans="1:14" s="78" customFormat="1" ht="24">
      <c r="A54" s="79" t="s">
        <v>83</v>
      </c>
      <c r="B54" s="80">
        <f aca="true" t="shared" si="7" ref="B54:B59">SUM(C54:N54)</f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1">
        <v>0</v>
      </c>
      <c r="J54" s="81">
        <v>0</v>
      </c>
      <c r="K54" s="81">
        <v>0</v>
      </c>
      <c r="L54" s="82">
        <v>0</v>
      </c>
      <c r="M54" s="81">
        <v>0</v>
      </c>
      <c r="N54" s="81">
        <v>0</v>
      </c>
    </row>
    <row r="55" spans="1:14" s="78" customFormat="1" ht="24">
      <c r="A55" s="79" t="s">
        <v>84</v>
      </c>
      <c r="B55" s="80">
        <f t="shared" si="7"/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1">
        <v>0</v>
      </c>
      <c r="J55" s="81">
        <v>0</v>
      </c>
      <c r="K55" s="81">
        <v>0</v>
      </c>
      <c r="L55" s="82">
        <v>0</v>
      </c>
      <c r="M55" s="81">
        <v>0</v>
      </c>
      <c r="N55" s="81">
        <v>0</v>
      </c>
    </row>
    <row r="56" spans="1:14" s="78" customFormat="1" ht="24">
      <c r="A56" s="79" t="s">
        <v>85</v>
      </c>
      <c r="B56" s="80">
        <f t="shared" si="7"/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1">
        <v>0</v>
      </c>
      <c r="J56" s="81">
        <v>0</v>
      </c>
      <c r="K56" s="81">
        <v>0</v>
      </c>
      <c r="L56" s="82">
        <v>0</v>
      </c>
      <c r="M56" s="81">
        <v>0</v>
      </c>
      <c r="N56" s="81">
        <v>0</v>
      </c>
    </row>
    <row r="57" spans="1:14" s="78" customFormat="1" ht="21.75" customHeight="1">
      <c r="A57" s="79" t="s">
        <v>86</v>
      </c>
      <c r="B57" s="80">
        <f t="shared" si="7"/>
        <v>0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1">
        <v>0</v>
      </c>
      <c r="J57" s="81">
        <v>0</v>
      </c>
      <c r="K57" s="81">
        <v>0</v>
      </c>
      <c r="L57" s="82">
        <v>0</v>
      </c>
      <c r="M57" s="81">
        <v>0</v>
      </c>
      <c r="N57" s="81">
        <v>0</v>
      </c>
    </row>
    <row r="58" spans="1:14" s="78" customFormat="1" ht="15.75" customHeight="1">
      <c r="A58" s="79" t="s">
        <v>87</v>
      </c>
      <c r="B58" s="80">
        <f t="shared" si="7"/>
        <v>0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1">
        <v>0</v>
      </c>
      <c r="J58" s="81">
        <v>0</v>
      </c>
      <c r="K58" s="81">
        <v>0</v>
      </c>
      <c r="L58" s="82">
        <v>0</v>
      </c>
      <c r="M58" s="81">
        <v>0</v>
      </c>
      <c r="N58" s="81">
        <v>0</v>
      </c>
    </row>
    <row r="59" spans="1:14" s="78" customFormat="1" ht="24" customHeight="1">
      <c r="A59" s="74" t="s">
        <v>88</v>
      </c>
      <c r="B59" s="75">
        <f t="shared" si="7"/>
        <v>0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6">
        <v>0</v>
      </c>
      <c r="J59" s="76">
        <v>0</v>
      </c>
      <c r="K59" s="76">
        <v>0</v>
      </c>
      <c r="L59" s="77">
        <v>0</v>
      </c>
      <c r="M59" s="76">
        <v>0</v>
      </c>
      <c r="N59" s="76">
        <v>0</v>
      </c>
    </row>
    <row r="60" spans="1:14" ht="55.5" customHeight="1" thickBot="1">
      <c r="A60" s="83" t="s">
        <v>26</v>
      </c>
      <c r="B60" s="84">
        <f>SUM(B61:B61)</f>
        <v>90760</v>
      </c>
      <c r="C60" s="85">
        <f aca="true" t="shared" si="8" ref="C60:N60">SUM(C61:C61)</f>
        <v>0</v>
      </c>
      <c r="D60" s="85">
        <f t="shared" si="8"/>
        <v>0</v>
      </c>
      <c r="E60" s="85">
        <f t="shared" si="8"/>
        <v>0</v>
      </c>
      <c r="F60" s="85">
        <f t="shared" si="8"/>
        <v>0</v>
      </c>
      <c r="G60" s="85">
        <f t="shared" si="8"/>
        <v>90760</v>
      </c>
      <c r="H60" s="85">
        <f t="shared" si="8"/>
        <v>0</v>
      </c>
      <c r="I60" s="86">
        <f t="shared" si="8"/>
        <v>0</v>
      </c>
      <c r="J60" s="86">
        <f t="shared" si="8"/>
        <v>0</v>
      </c>
      <c r="K60" s="86">
        <f t="shared" si="8"/>
        <v>0</v>
      </c>
      <c r="L60" s="87">
        <f t="shared" si="8"/>
        <v>0</v>
      </c>
      <c r="M60" s="86">
        <f t="shared" si="8"/>
        <v>0</v>
      </c>
      <c r="N60" s="86">
        <f t="shared" si="8"/>
        <v>0</v>
      </c>
    </row>
    <row r="61" spans="1:14" ht="18.75" customHeight="1">
      <c r="A61" s="59" t="s">
        <v>27</v>
      </c>
      <c r="B61" s="60">
        <f>SUM(C61:N61)</f>
        <v>90760</v>
      </c>
      <c r="C61" s="61">
        <v>0</v>
      </c>
      <c r="D61" s="61">
        <v>0</v>
      </c>
      <c r="E61" s="61">
        <v>0</v>
      </c>
      <c r="F61" s="61">
        <v>0</v>
      </c>
      <c r="G61" s="61">
        <f>34760+56000</f>
        <v>90760</v>
      </c>
      <c r="H61" s="61">
        <v>0</v>
      </c>
      <c r="I61" s="48">
        <v>0</v>
      </c>
      <c r="J61" s="48">
        <v>0</v>
      </c>
      <c r="K61" s="48">
        <v>0</v>
      </c>
      <c r="L61" s="62">
        <v>0</v>
      </c>
      <c r="M61" s="48">
        <v>0</v>
      </c>
      <c r="N61" s="48">
        <v>0</v>
      </c>
    </row>
    <row r="62" spans="1:14" s="78" customFormat="1" ht="35.25" customHeight="1">
      <c r="A62" s="79" t="s">
        <v>89</v>
      </c>
      <c r="B62" s="80">
        <f>SUM(C62:N62)</f>
        <v>0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1">
        <v>0</v>
      </c>
      <c r="J62" s="81">
        <v>0</v>
      </c>
      <c r="K62" s="81">
        <v>0</v>
      </c>
      <c r="L62" s="82">
        <v>0</v>
      </c>
      <c r="M62" s="81">
        <v>0</v>
      </c>
      <c r="N62" s="81">
        <v>0</v>
      </c>
    </row>
    <row r="63" spans="1:14" ht="25.5">
      <c r="A63" s="21" t="s">
        <v>90</v>
      </c>
      <c r="B63" s="27">
        <f aca="true" t="shared" si="9" ref="B63:B69">SUM(C63:N63)</f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45">
        <v>0</v>
      </c>
      <c r="J63" s="45">
        <v>0</v>
      </c>
      <c r="K63" s="45">
        <v>0</v>
      </c>
      <c r="L63" s="46">
        <v>0</v>
      </c>
      <c r="M63" s="45">
        <v>0</v>
      </c>
      <c r="N63" s="45">
        <v>0</v>
      </c>
    </row>
    <row r="64" spans="1:14" ht="25.5">
      <c r="A64" s="21" t="s">
        <v>91</v>
      </c>
      <c r="B64" s="27">
        <f t="shared" si="9"/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45">
        <v>0</v>
      </c>
      <c r="J64" s="45">
        <v>0</v>
      </c>
      <c r="K64" s="45">
        <v>0</v>
      </c>
      <c r="L64" s="46">
        <v>0</v>
      </c>
      <c r="M64" s="45">
        <v>0</v>
      </c>
      <c r="N64" s="45">
        <v>0</v>
      </c>
    </row>
    <row r="65" spans="1:14" ht="25.5">
      <c r="A65" s="21" t="s">
        <v>43</v>
      </c>
      <c r="B65" s="27">
        <f t="shared" si="9"/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45">
        <v>0</v>
      </c>
      <c r="J65" s="45">
        <v>0</v>
      </c>
      <c r="K65" s="45">
        <v>0</v>
      </c>
      <c r="L65" s="46">
        <v>0</v>
      </c>
      <c r="M65" s="45">
        <v>0</v>
      </c>
      <c r="N65" s="45">
        <v>0</v>
      </c>
    </row>
    <row r="66" spans="1:14" ht="12.75">
      <c r="A66" s="21" t="s">
        <v>92</v>
      </c>
      <c r="B66" s="27">
        <f t="shared" si="9"/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45">
        <v>0</v>
      </c>
      <c r="J66" s="45">
        <v>0</v>
      </c>
      <c r="K66" s="45">
        <v>0</v>
      </c>
      <c r="L66" s="46">
        <v>0</v>
      </c>
      <c r="M66" s="45">
        <v>0</v>
      </c>
      <c r="N66" s="45">
        <v>0</v>
      </c>
    </row>
    <row r="67" spans="1:14" ht="12.75">
      <c r="A67" s="21" t="s">
        <v>93</v>
      </c>
      <c r="B67" s="27">
        <f t="shared" si="9"/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45">
        <v>0</v>
      </c>
      <c r="J67" s="45">
        <v>0</v>
      </c>
      <c r="K67" s="45">
        <v>0</v>
      </c>
      <c r="L67" s="46">
        <v>0</v>
      </c>
      <c r="M67" s="45">
        <v>0</v>
      </c>
      <c r="N67" s="45">
        <v>0</v>
      </c>
    </row>
    <row r="68" spans="1:14" ht="12.75">
      <c r="A68" s="21" t="s">
        <v>94</v>
      </c>
      <c r="B68" s="27">
        <f t="shared" si="9"/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45">
        <v>0</v>
      </c>
      <c r="J68" s="45">
        <v>0</v>
      </c>
      <c r="K68" s="45">
        <v>0</v>
      </c>
      <c r="L68" s="46">
        <v>0</v>
      </c>
      <c r="M68" s="45">
        <v>0</v>
      </c>
      <c r="N68" s="45">
        <v>0</v>
      </c>
    </row>
    <row r="69" spans="1:14" ht="26.25" thickBot="1">
      <c r="A69" s="63" t="s">
        <v>95</v>
      </c>
      <c r="B69" s="27">
        <f t="shared" si="9"/>
        <v>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49">
        <v>0</v>
      </c>
      <c r="J69" s="49">
        <v>0</v>
      </c>
      <c r="K69" s="49">
        <v>0</v>
      </c>
      <c r="L69" s="65">
        <v>0</v>
      </c>
      <c r="M69" s="49">
        <v>0</v>
      </c>
      <c r="N69" s="49">
        <v>0</v>
      </c>
    </row>
    <row r="70" spans="1:14" ht="13.5" thickBot="1">
      <c r="A70" s="9" t="s">
        <v>96</v>
      </c>
      <c r="B70" s="30">
        <f>SUM(B71:B74)</f>
        <v>0</v>
      </c>
      <c r="C70" s="30">
        <f aca="true" t="shared" si="10" ref="C70:N70">SUM(C71:C74)</f>
        <v>0</v>
      </c>
      <c r="D70" s="30">
        <f t="shared" si="10"/>
        <v>0</v>
      </c>
      <c r="E70" s="30">
        <f t="shared" si="10"/>
        <v>0</v>
      </c>
      <c r="F70" s="30">
        <f t="shared" si="10"/>
        <v>0</v>
      </c>
      <c r="G70" s="30">
        <f t="shared" si="10"/>
        <v>0</v>
      </c>
      <c r="H70" s="30">
        <f t="shared" si="10"/>
        <v>0</v>
      </c>
      <c r="I70" s="47">
        <f t="shared" si="10"/>
        <v>0</v>
      </c>
      <c r="J70" s="47">
        <f t="shared" si="10"/>
        <v>0</v>
      </c>
      <c r="K70" s="47">
        <f t="shared" si="10"/>
        <v>0</v>
      </c>
      <c r="L70" s="47">
        <f t="shared" si="10"/>
        <v>0</v>
      </c>
      <c r="M70" s="47">
        <f t="shared" si="10"/>
        <v>0</v>
      </c>
      <c r="N70" s="58">
        <f t="shared" si="10"/>
        <v>0</v>
      </c>
    </row>
    <row r="71" spans="1:14" ht="12.75">
      <c r="A71" s="21" t="s">
        <v>97</v>
      </c>
      <c r="B71" s="31">
        <f>SUM(C71:N71)</f>
        <v>0</v>
      </c>
      <c r="C71" s="31">
        <v>0</v>
      </c>
      <c r="D71" s="32">
        <v>0</v>
      </c>
      <c r="E71" s="31">
        <v>0</v>
      </c>
      <c r="F71" s="31">
        <v>0</v>
      </c>
      <c r="G71" s="31">
        <v>0</v>
      </c>
      <c r="H71" s="31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</row>
    <row r="72" spans="1:14" ht="12.75">
      <c r="A72" s="21" t="s">
        <v>98</v>
      </c>
      <c r="B72" s="33">
        <f>SUM(C72:N72)</f>
        <v>0</v>
      </c>
      <c r="C72" s="33">
        <v>0</v>
      </c>
      <c r="D72" s="32">
        <v>0</v>
      </c>
      <c r="E72" s="33">
        <v>0</v>
      </c>
      <c r="F72" s="33">
        <v>0</v>
      </c>
      <c r="G72" s="33">
        <v>0</v>
      </c>
      <c r="H72" s="33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</row>
    <row r="73" spans="1:14" ht="25.5">
      <c r="A73" s="21" t="s">
        <v>99</v>
      </c>
      <c r="B73" s="33">
        <f>SUM(C73:N73)</f>
        <v>0</v>
      </c>
      <c r="C73" s="33">
        <v>0</v>
      </c>
      <c r="D73" s="32">
        <v>0</v>
      </c>
      <c r="E73" s="33">
        <v>0</v>
      </c>
      <c r="F73" s="33">
        <v>0</v>
      </c>
      <c r="G73" s="33">
        <v>0</v>
      </c>
      <c r="H73" s="33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</row>
    <row r="74" spans="1:14" ht="19.5" customHeight="1" thickBot="1">
      <c r="A74" s="21" t="s">
        <v>100</v>
      </c>
      <c r="B74" s="33">
        <f>SUM(C74:N74)</f>
        <v>0</v>
      </c>
      <c r="C74" s="34">
        <v>0</v>
      </c>
      <c r="D74" s="32">
        <v>0</v>
      </c>
      <c r="E74" s="34">
        <v>0</v>
      </c>
      <c r="F74" s="34">
        <v>0</v>
      </c>
      <c r="G74" s="34">
        <v>0</v>
      </c>
      <c r="H74" s="34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</row>
    <row r="75" spans="1:14" ht="26.25" thickBot="1">
      <c r="A75" s="9" t="s">
        <v>101</v>
      </c>
      <c r="B75" s="30">
        <f>SUM(B76:B77)</f>
        <v>0</v>
      </c>
      <c r="C75" s="30">
        <f aca="true" t="shared" si="11" ref="C75:N75">SUM(C76:C77)</f>
        <v>0</v>
      </c>
      <c r="D75" s="30">
        <f t="shared" si="11"/>
        <v>0</v>
      </c>
      <c r="E75" s="30">
        <f t="shared" si="11"/>
        <v>0</v>
      </c>
      <c r="F75" s="30">
        <f t="shared" si="11"/>
        <v>0</v>
      </c>
      <c r="G75" s="30">
        <f t="shared" si="11"/>
        <v>0</v>
      </c>
      <c r="H75" s="30">
        <f t="shared" si="11"/>
        <v>0</v>
      </c>
      <c r="I75" s="47">
        <f t="shared" si="11"/>
        <v>0</v>
      </c>
      <c r="J75" s="47">
        <f t="shared" si="11"/>
        <v>0</v>
      </c>
      <c r="K75" s="47">
        <f t="shared" si="11"/>
        <v>0</v>
      </c>
      <c r="L75" s="47">
        <f t="shared" si="11"/>
        <v>0</v>
      </c>
      <c r="M75" s="47">
        <f t="shared" si="11"/>
        <v>0</v>
      </c>
      <c r="N75" s="58">
        <f t="shared" si="11"/>
        <v>0</v>
      </c>
    </row>
    <row r="76" spans="1:14" ht="12.75">
      <c r="A76" s="21" t="s">
        <v>102</v>
      </c>
      <c r="B76" s="27">
        <f>SUM(C76:N76)</f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45">
        <v>0</v>
      </c>
      <c r="J76" s="45">
        <v>0</v>
      </c>
      <c r="K76" s="45">
        <v>0</v>
      </c>
      <c r="L76" s="46">
        <v>0</v>
      </c>
      <c r="M76" s="45">
        <v>0</v>
      </c>
      <c r="N76" s="45">
        <v>0</v>
      </c>
    </row>
    <row r="77" spans="1:14" ht="13.5" thickBot="1">
      <c r="A77" s="21" t="s">
        <v>103</v>
      </c>
      <c r="B77" s="27">
        <f>SUM(C77:N77)</f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45">
        <v>0</v>
      </c>
      <c r="J77" s="45">
        <v>0</v>
      </c>
      <c r="K77" s="45">
        <v>0</v>
      </c>
      <c r="L77" s="46">
        <v>0</v>
      </c>
      <c r="M77" s="45">
        <v>0</v>
      </c>
      <c r="N77" s="45">
        <v>0</v>
      </c>
    </row>
    <row r="78" spans="1:14" ht="13.5" thickBot="1">
      <c r="A78" s="9" t="s">
        <v>104</v>
      </c>
      <c r="B78" s="30">
        <f>SUM(B79:B81)</f>
        <v>0</v>
      </c>
      <c r="C78" s="30">
        <f aca="true" t="shared" si="12" ref="C78:N78">SUM(C79:C81)</f>
        <v>0</v>
      </c>
      <c r="D78" s="30">
        <f t="shared" si="12"/>
        <v>0</v>
      </c>
      <c r="E78" s="30">
        <f t="shared" si="12"/>
        <v>0</v>
      </c>
      <c r="F78" s="30">
        <f t="shared" si="12"/>
        <v>0</v>
      </c>
      <c r="G78" s="30">
        <f t="shared" si="12"/>
        <v>0</v>
      </c>
      <c r="H78" s="30">
        <f t="shared" si="12"/>
        <v>0</v>
      </c>
      <c r="I78" s="47">
        <f t="shared" si="12"/>
        <v>0</v>
      </c>
      <c r="J78" s="47">
        <f t="shared" si="12"/>
        <v>0</v>
      </c>
      <c r="K78" s="47">
        <f t="shared" si="12"/>
        <v>0</v>
      </c>
      <c r="L78" s="47">
        <f t="shared" si="12"/>
        <v>0</v>
      </c>
      <c r="M78" s="47">
        <f t="shared" si="12"/>
        <v>0</v>
      </c>
      <c r="N78" s="58">
        <f t="shared" si="12"/>
        <v>0</v>
      </c>
    </row>
    <row r="79" spans="1:14" ht="12.75">
      <c r="A79" s="21" t="s">
        <v>105</v>
      </c>
      <c r="B79" s="27">
        <f>SUM(C79:N79)</f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45">
        <v>0</v>
      </c>
      <c r="J79" s="45">
        <v>0</v>
      </c>
      <c r="K79" s="45">
        <v>0</v>
      </c>
      <c r="L79" s="46">
        <v>0</v>
      </c>
      <c r="M79" s="45">
        <v>0</v>
      </c>
      <c r="N79" s="45">
        <v>0</v>
      </c>
    </row>
    <row r="80" spans="1:14" ht="12.75">
      <c r="A80" s="21" t="s">
        <v>106</v>
      </c>
      <c r="B80" s="27">
        <f>SUM(C80:N80)</f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45">
        <v>0</v>
      </c>
      <c r="J80" s="45">
        <v>0</v>
      </c>
      <c r="K80" s="45">
        <v>0</v>
      </c>
      <c r="L80" s="46">
        <v>0</v>
      </c>
      <c r="M80" s="45">
        <v>0</v>
      </c>
      <c r="N80" s="45">
        <v>0</v>
      </c>
    </row>
    <row r="81" spans="1:14" ht="26.25" thickBot="1">
      <c r="A81" s="21" t="s">
        <v>107</v>
      </c>
      <c r="B81" s="27">
        <f>SUM(C81:N81)</f>
        <v>0</v>
      </c>
      <c r="C81" s="28">
        <v>0</v>
      </c>
      <c r="D81" s="28"/>
      <c r="E81" s="28">
        <v>0</v>
      </c>
      <c r="F81" s="28">
        <v>0</v>
      </c>
      <c r="G81" s="28">
        <v>0</v>
      </c>
      <c r="H81" s="28">
        <v>0</v>
      </c>
      <c r="I81" s="45">
        <v>0</v>
      </c>
      <c r="J81" s="45">
        <v>0</v>
      </c>
      <c r="K81" s="45">
        <v>0</v>
      </c>
      <c r="L81" s="46">
        <v>0</v>
      </c>
      <c r="M81" s="45">
        <v>0</v>
      </c>
      <c r="N81" s="45">
        <v>0</v>
      </c>
    </row>
    <row r="82" spans="1:14" ht="13.5" thickBot="1">
      <c r="A82" s="22" t="s">
        <v>28</v>
      </c>
      <c r="B82" s="35">
        <f>+B18+B24+B34+B60</f>
        <v>17535618.669999998</v>
      </c>
      <c r="C82" s="36">
        <f>+C18+C24+C34+C60</f>
        <v>2952937.3000000003</v>
      </c>
      <c r="D82" s="36">
        <f>+D18+D24+D34+D60</f>
        <v>3008166.48</v>
      </c>
      <c r="E82" s="36">
        <f>+E18+E24+E34+E60</f>
        <v>4174561.6400000006</v>
      </c>
      <c r="F82" s="36">
        <f>+F18+F24+F34+F60</f>
        <v>3930712.29</v>
      </c>
      <c r="G82" s="36">
        <f>+G18+G24+G34+G60</f>
        <v>3469240.96</v>
      </c>
      <c r="H82" s="36">
        <f>+H18+H24+H34+H60</f>
        <v>0</v>
      </c>
      <c r="I82" s="50">
        <f>+I18+I24+I34+I60</f>
        <v>0</v>
      </c>
      <c r="J82" s="50">
        <f>+J18+J24+J34+J60</f>
        <v>0</v>
      </c>
      <c r="K82" s="50">
        <f>+K18+K24+K34+K60</f>
        <v>0</v>
      </c>
      <c r="L82" s="51">
        <f>+L18+L24+L34+L60</f>
        <v>0</v>
      </c>
      <c r="M82" s="50">
        <f>+M18+M24+M34+M60</f>
        <v>0</v>
      </c>
      <c r="N82" s="50">
        <f>+N18+N24+N34+N60</f>
        <v>0</v>
      </c>
    </row>
    <row r="83" spans="1:14" ht="12.75">
      <c r="A83" s="23" t="s">
        <v>29</v>
      </c>
      <c r="B83" s="33">
        <f aca="true" t="shared" si="13" ref="B83:H83">SUM(C83:N83)</f>
        <v>0</v>
      </c>
      <c r="C83" s="33">
        <f t="shared" si="13"/>
        <v>0</v>
      </c>
      <c r="D83" s="33">
        <f t="shared" si="13"/>
        <v>0</v>
      </c>
      <c r="E83" s="33">
        <f t="shared" si="13"/>
        <v>0</v>
      </c>
      <c r="F83" s="33">
        <f t="shared" si="13"/>
        <v>0</v>
      </c>
      <c r="G83" s="33">
        <f t="shared" si="13"/>
        <v>0</v>
      </c>
      <c r="H83" s="33">
        <f t="shared" si="13"/>
        <v>0</v>
      </c>
      <c r="I83" s="45">
        <v>0</v>
      </c>
      <c r="J83" s="45">
        <v>0</v>
      </c>
      <c r="K83" s="45">
        <v>0</v>
      </c>
      <c r="L83" s="46">
        <v>0</v>
      </c>
      <c r="M83" s="45">
        <v>0</v>
      </c>
      <c r="N83" s="45">
        <v>0</v>
      </c>
    </row>
    <row r="84" spans="1:14" ht="12.75">
      <c r="A84" s="23" t="s">
        <v>30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45">
        <v>0</v>
      </c>
      <c r="J84" s="45">
        <v>0</v>
      </c>
      <c r="K84" s="45">
        <v>0</v>
      </c>
      <c r="L84" s="46">
        <v>0</v>
      </c>
      <c r="M84" s="45">
        <v>0</v>
      </c>
      <c r="N84" s="45">
        <v>0</v>
      </c>
    </row>
    <row r="85" spans="1:14" ht="24.75" customHeight="1">
      <c r="A85" s="21" t="s">
        <v>31</v>
      </c>
      <c r="B85" s="33">
        <f aca="true" t="shared" si="14" ref="B85:B91">SUM(C85:N85)</f>
        <v>0</v>
      </c>
      <c r="C85" s="33">
        <f aca="true" t="shared" si="15" ref="C85:C91">SUM(D85:O85)</f>
        <v>0</v>
      </c>
      <c r="D85" s="33">
        <f aca="true" t="shared" si="16" ref="D85:D91">SUM(E85:P85)</f>
        <v>0</v>
      </c>
      <c r="E85" s="33">
        <f aca="true" t="shared" si="17" ref="E85:E91">SUM(F85:Q85)</f>
        <v>0</v>
      </c>
      <c r="F85" s="33">
        <f aca="true" t="shared" si="18" ref="F85:F91">SUM(G85:R85)</f>
        <v>0</v>
      </c>
      <c r="G85" s="33">
        <f aca="true" t="shared" si="19" ref="G85:G91">SUM(H85:S85)</f>
        <v>0</v>
      </c>
      <c r="H85" s="33">
        <f aca="true" t="shared" si="20" ref="H85:H91">SUM(I85:T85)</f>
        <v>0</v>
      </c>
      <c r="I85" s="45">
        <v>0</v>
      </c>
      <c r="J85" s="45">
        <v>0</v>
      </c>
      <c r="K85" s="45">
        <v>0</v>
      </c>
      <c r="L85" s="46">
        <v>0</v>
      </c>
      <c r="M85" s="45">
        <v>0</v>
      </c>
      <c r="N85" s="45">
        <v>0</v>
      </c>
    </row>
    <row r="86" spans="1:14" ht="12.75" customHeight="1">
      <c r="A86" s="21" t="s">
        <v>32</v>
      </c>
      <c r="B86" s="33">
        <f t="shared" si="14"/>
        <v>0</v>
      </c>
      <c r="C86" s="33">
        <f t="shared" si="15"/>
        <v>0</v>
      </c>
      <c r="D86" s="33">
        <f t="shared" si="16"/>
        <v>0</v>
      </c>
      <c r="E86" s="33">
        <f t="shared" si="17"/>
        <v>0</v>
      </c>
      <c r="F86" s="33">
        <f t="shared" si="18"/>
        <v>0</v>
      </c>
      <c r="G86" s="33">
        <f t="shared" si="19"/>
        <v>0</v>
      </c>
      <c r="H86" s="33">
        <f t="shared" si="20"/>
        <v>0</v>
      </c>
      <c r="I86" s="45">
        <v>0</v>
      </c>
      <c r="J86" s="45">
        <v>0</v>
      </c>
      <c r="K86" s="45">
        <v>0</v>
      </c>
      <c r="L86" s="46">
        <v>0</v>
      </c>
      <c r="M86" s="45">
        <v>0</v>
      </c>
      <c r="N86" s="45">
        <v>0</v>
      </c>
    </row>
    <row r="87" spans="1:14" ht="12.75">
      <c r="A87" s="23" t="s">
        <v>33</v>
      </c>
      <c r="B87" s="33">
        <f t="shared" si="14"/>
        <v>0</v>
      </c>
      <c r="C87" s="33">
        <f t="shared" si="15"/>
        <v>0</v>
      </c>
      <c r="D87" s="33">
        <f t="shared" si="16"/>
        <v>0</v>
      </c>
      <c r="E87" s="33">
        <f t="shared" si="17"/>
        <v>0</v>
      </c>
      <c r="F87" s="33">
        <f t="shared" si="18"/>
        <v>0</v>
      </c>
      <c r="G87" s="33">
        <f>SUM(H87:S87)</f>
        <v>0</v>
      </c>
      <c r="H87" s="33">
        <f t="shared" si="20"/>
        <v>0</v>
      </c>
      <c r="I87" s="45">
        <v>0</v>
      </c>
      <c r="J87" s="45">
        <v>0</v>
      </c>
      <c r="K87" s="45">
        <v>0</v>
      </c>
      <c r="L87" s="46">
        <v>0</v>
      </c>
      <c r="M87" s="45">
        <v>0</v>
      </c>
      <c r="N87" s="45">
        <v>0</v>
      </c>
    </row>
    <row r="88" spans="1:14" ht="12.75">
      <c r="A88" s="21" t="s">
        <v>34</v>
      </c>
      <c r="B88" s="33">
        <f t="shared" si="14"/>
        <v>0</v>
      </c>
      <c r="C88" s="33">
        <f t="shared" si="15"/>
        <v>0</v>
      </c>
      <c r="D88" s="33">
        <f t="shared" si="16"/>
        <v>0</v>
      </c>
      <c r="E88" s="33">
        <f t="shared" si="17"/>
        <v>0</v>
      </c>
      <c r="F88" s="33">
        <f t="shared" si="18"/>
        <v>0</v>
      </c>
      <c r="G88" s="33">
        <f t="shared" si="19"/>
        <v>0</v>
      </c>
      <c r="H88" s="33">
        <f t="shared" si="20"/>
        <v>0</v>
      </c>
      <c r="I88" s="45">
        <v>0</v>
      </c>
      <c r="J88" s="45">
        <v>0</v>
      </c>
      <c r="K88" s="45">
        <v>0</v>
      </c>
      <c r="L88" s="46">
        <v>0</v>
      </c>
      <c r="M88" s="45">
        <v>0</v>
      </c>
      <c r="N88" s="45">
        <v>0</v>
      </c>
    </row>
    <row r="89" spans="1:14" ht="24.75" customHeight="1">
      <c r="A89" s="21" t="s">
        <v>35</v>
      </c>
      <c r="B89" s="33">
        <f t="shared" si="14"/>
        <v>0</v>
      </c>
      <c r="C89" s="33">
        <f t="shared" si="15"/>
        <v>0</v>
      </c>
      <c r="D89" s="33">
        <f t="shared" si="16"/>
        <v>0</v>
      </c>
      <c r="E89" s="33">
        <f t="shared" si="17"/>
        <v>0</v>
      </c>
      <c r="F89" s="33">
        <f t="shared" si="18"/>
        <v>0</v>
      </c>
      <c r="G89" s="33">
        <f t="shared" si="19"/>
        <v>0</v>
      </c>
      <c r="H89" s="33">
        <f t="shared" si="20"/>
        <v>0</v>
      </c>
      <c r="I89" s="45">
        <v>0</v>
      </c>
      <c r="J89" s="45">
        <v>0</v>
      </c>
      <c r="K89" s="45">
        <v>0</v>
      </c>
      <c r="L89" s="46">
        <v>0</v>
      </c>
      <c r="M89" s="45">
        <v>0</v>
      </c>
      <c r="N89" s="45">
        <v>0</v>
      </c>
    </row>
    <row r="90" spans="1:14" s="2" customFormat="1" ht="11.25" customHeight="1">
      <c r="A90" s="23" t="s">
        <v>36</v>
      </c>
      <c r="B90" s="33">
        <f t="shared" si="14"/>
        <v>0</v>
      </c>
      <c r="C90" s="33">
        <f t="shared" si="15"/>
        <v>0</v>
      </c>
      <c r="D90" s="33">
        <f t="shared" si="16"/>
        <v>0</v>
      </c>
      <c r="E90" s="33">
        <f t="shared" si="17"/>
        <v>0</v>
      </c>
      <c r="F90" s="33">
        <f t="shared" si="18"/>
        <v>0</v>
      </c>
      <c r="G90" s="33">
        <f t="shared" si="19"/>
        <v>0</v>
      </c>
      <c r="H90" s="33">
        <f t="shared" si="20"/>
        <v>0</v>
      </c>
      <c r="I90" s="45">
        <v>0</v>
      </c>
      <c r="J90" s="45">
        <v>0</v>
      </c>
      <c r="K90" s="45">
        <v>0</v>
      </c>
      <c r="L90" s="46">
        <v>0</v>
      </c>
      <c r="M90" s="45">
        <v>0</v>
      </c>
      <c r="N90" s="45">
        <v>0</v>
      </c>
    </row>
    <row r="91" spans="1:14" s="2" customFormat="1" ht="26.25" thickBot="1">
      <c r="A91" s="21" t="s">
        <v>37</v>
      </c>
      <c r="B91" s="33">
        <f t="shared" si="14"/>
        <v>0</v>
      </c>
      <c r="C91" s="33">
        <f t="shared" si="15"/>
        <v>0</v>
      </c>
      <c r="D91" s="33">
        <f t="shared" si="16"/>
        <v>0</v>
      </c>
      <c r="E91" s="33">
        <f t="shared" si="17"/>
        <v>0</v>
      </c>
      <c r="F91" s="33">
        <f t="shared" si="18"/>
        <v>0</v>
      </c>
      <c r="G91" s="33">
        <f t="shared" si="19"/>
        <v>0</v>
      </c>
      <c r="H91" s="33">
        <f t="shared" si="20"/>
        <v>0</v>
      </c>
      <c r="I91" s="45">
        <v>0</v>
      </c>
      <c r="J91" s="45">
        <v>0</v>
      </c>
      <c r="K91" s="45">
        <v>0</v>
      </c>
      <c r="L91" s="46">
        <v>0</v>
      </c>
      <c r="M91" s="45">
        <v>0</v>
      </c>
      <c r="N91" s="45">
        <v>0</v>
      </c>
    </row>
    <row r="92" spans="1:14" s="2" customFormat="1" ht="13.5" thickBot="1">
      <c r="A92" s="10" t="s">
        <v>38</v>
      </c>
      <c r="B92" s="37">
        <v>0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54">
        <v>0</v>
      </c>
      <c r="J92" s="54">
        <v>0</v>
      </c>
      <c r="K92" s="54">
        <v>0</v>
      </c>
      <c r="L92" s="55">
        <v>0</v>
      </c>
      <c r="M92" s="54">
        <v>0</v>
      </c>
      <c r="N92" s="54">
        <v>0</v>
      </c>
    </row>
    <row r="93" spans="1:14" s="2" customFormat="1" ht="0.75" customHeight="1" thickBot="1">
      <c r="A93" s="24"/>
      <c r="B93" s="38"/>
      <c r="C93" s="39"/>
      <c r="D93" s="39"/>
      <c r="E93" s="39"/>
      <c r="F93" s="39"/>
      <c r="G93" s="39"/>
      <c r="H93" s="39"/>
      <c r="I93" s="52"/>
      <c r="J93" s="52"/>
      <c r="K93" s="52"/>
      <c r="L93" s="53"/>
      <c r="M93" s="52"/>
      <c r="N93" s="52"/>
    </row>
    <row r="94" spans="1:14" s="2" customFormat="1" ht="13.5" thickBot="1">
      <c r="A94" s="11" t="s">
        <v>39</v>
      </c>
      <c r="B94" s="40">
        <f>+B82-B93</f>
        <v>17535618.669999998</v>
      </c>
      <c r="C94" s="40">
        <f aca="true" t="shared" si="21" ref="C94:N94">+C82-C93</f>
        <v>2952937.3000000003</v>
      </c>
      <c r="D94" s="40">
        <f t="shared" si="21"/>
        <v>3008166.48</v>
      </c>
      <c r="E94" s="40">
        <f t="shared" si="21"/>
        <v>4174561.6400000006</v>
      </c>
      <c r="F94" s="40">
        <f t="shared" si="21"/>
        <v>3930712.29</v>
      </c>
      <c r="G94" s="40">
        <f t="shared" si="21"/>
        <v>3469240.96</v>
      </c>
      <c r="H94" s="40">
        <f t="shared" si="21"/>
        <v>0</v>
      </c>
      <c r="I94" s="56">
        <f t="shared" si="21"/>
        <v>0</v>
      </c>
      <c r="J94" s="56">
        <f t="shared" si="21"/>
        <v>0</v>
      </c>
      <c r="K94" s="56">
        <f t="shared" si="21"/>
        <v>0</v>
      </c>
      <c r="L94" s="57">
        <f t="shared" si="21"/>
        <v>0</v>
      </c>
      <c r="M94" s="56">
        <f t="shared" si="21"/>
        <v>0</v>
      </c>
      <c r="N94" s="56">
        <f t="shared" si="21"/>
        <v>0</v>
      </c>
    </row>
    <row r="95" spans="1:9" s="2" customFormat="1" ht="12.75">
      <c r="A95" s="4"/>
      <c r="B95" s="5"/>
      <c r="F95" s="67"/>
      <c r="H95" s="67"/>
      <c r="I95" s="66"/>
    </row>
    <row r="96" spans="1:14" s="2" customFormat="1" ht="12.75">
      <c r="A96" s="17" t="s">
        <v>67</v>
      </c>
      <c r="B96" s="17"/>
      <c r="C96" s="17" t="s">
        <v>59</v>
      </c>
      <c r="D96" s="17"/>
      <c r="E96" s="17"/>
      <c r="F96" s="17"/>
      <c r="G96" s="17"/>
      <c r="H96" s="17"/>
      <c r="I96" s="70" t="s">
        <v>63</v>
      </c>
      <c r="J96" s="70"/>
      <c r="K96" s="70"/>
      <c r="L96" s="70"/>
      <c r="M96" s="70"/>
      <c r="N96" s="70"/>
    </row>
    <row r="97" spans="1:12" s="2" customFormat="1" ht="12.75" customHeight="1" hidden="1">
      <c r="A97" s="3"/>
      <c r="B97" s="3"/>
      <c r="C97" s="1"/>
      <c r="D97" s="1"/>
      <c r="I97" s="70"/>
      <c r="J97" s="70"/>
      <c r="K97" s="70"/>
      <c r="L97" s="1"/>
    </row>
    <row r="98" spans="1:12" s="2" customFormat="1" ht="12.75">
      <c r="A98" s="3"/>
      <c r="B98" s="3"/>
      <c r="C98" s="1"/>
      <c r="D98" s="1"/>
      <c r="I98" s="73"/>
      <c r="J98" s="73"/>
      <c r="K98" s="73"/>
      <c r="L98" s="73"/>
    </row>
    <row r="99" spans="1:14" s="2" customFormat="1" ht="12.75">
      <c r="A99" s="18" t="s">
        <v>41</v>
      </c>
      <c r="B99" s="18"/>
      <c r="C99" s="19" t="s">
        <v>60</v>
      </c>
      <c r="D99" s="19"/>
      <c r="E99" s="18"/>
      <c r="F99" s="18"/>
      <c r="G99" s="18"/>
      <c r="H99" s="18"/>
      <c r="I99" s="71" t="s">
        <v>64</v>
      </c>
      <c r="J99" s="71"/>
      <c r="K99" s="71"/>
      <c r="L99" s="71"/>
      <c r="M99" s="71"/>
      <c r="N99" s="71"/>
    </row>
    <row r="100" spans="1:14" s="2" customFormat="1" ht="12" customHeight="1">
      <c r="A100" s="17" t="s">
        <v>68</v>
      </c>
      <c r="B100" s="17"/>
      <c r="C100" s="17" t="s">
        <v>61</v>
      </c>
      <c r="D100" s="17"/>
      <c r="E100" s="17"/>
      <c r="F100" s="17"/>
      <c r="G100" s="17"/>
      <c r="H100" s="17"/>
      <c r="I100" s="70" t="s">
        <v>65</v>
      </c>
      <c r="J100" s="70"/>
      <c r="K100" s="70"/>
      <c r="L100" s="70"/>
      <c r="M100" s="70"/>
      <c r="N100" s="70"/>
    </row>
    <row r="101" spans="1:14" s="2" customFormat="1" ht="11.25" customHeight="1">
      <c r="A101" s="17" t="s">
        <v>69</v>
      </c>
      <c r="B101" s="17"/>
      <c r="C101" s="17" t="s">
        <v>62</v>
      </c>
      <c r="D101" s="17"/>
      <c r="E101" s="17"/>
      <c r="F101" s="17"/>
      <c r="G101" s="17"/>
      <c r="H101" s="17"/>
      <c r="I101" s="70" t="s">
        <v>66</v>
      </c>
      <c r="J101" s="70"/>
      <c r="K101" s="70"/>
      <c r="L101" s="70"/>
      <c r="M101" s="70"/>
      <c r="N101" s="70"/>
    </row>
    <row r="102" spans="1:2" ht="12.75">
      <c r="A102" s="6" t="s">
        <v>42</v>
      </c>
      <c r="B102" s="6"/>
    </row>
    <row r="103" spans="1:2" ht="12.75">
      <c r="A103" s="6" t="s">
        <v>109</v>
      </c>
      <c r="B103" s="6"/>
    </row>
    <row r="104" ht="12.75">
      <c r="A104" s="6"/>
    </row>
    <row r="105" ht="12.75">
      <c r="A105" s="6"/>
    </row>
  </sheetData>
  <sheetProtection/>
  <mergeCells count="12">
    <mergeCell ref="I98:L98"/>
    <mergeCell ref="I96:N96"/>
    <mergeCell ref="A10:B10"/>
    <mergeCell ref="A11:N11"/>
    <mergeCell ref="A12:N12"/>
    <mergeCell ref="A13:N13"/>
    <mergeCell ref="A14:N14"/>
    <mergeCell ref="I101:N101"/>
    <mergeCell ref="I100:N100"/>
    <mergeCell ref="I99:N99"/>
    <mergeCell ref="A15:N15"/>
    <mergeCell ref="I97:K97"/>
  </mergeCells>
  <printOptions horizontalCentered="1"/>
  <pageMargins left="0.7086614173228347" right="0.7086614173228347" top="0.7480314960629921" bottom="0" header="0.31496062992125984" footer="0.31496062992125984"/>
  <pageSetup horizontalDpi="600" verticalDpi="600" orientation="landscape" scale="5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Elixa de la Altagracia Gimenes</cp:lastModifiedBy>
  <cp:lastPrinted>2022-06-03T16:25:59Z</cp:lastPrinted>
  <dcterms:created xsi:type="dcterms:W3CDTF">2000-02-17T13:35:48Z</dcterms:created>
  <dcterms:modified xsi:type="dcterms:W3CDTF">2022-06-03T16:26:41Z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